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0" yWindow="0" windowWidth="34725" windowHeight="17700"/>
  </bookViews>
  <sheets>
    <sheet name="Stron" sheetId="2" r:id="rId1"/>
    <sheet name="Neo" sheetId="3" r:id="rId2"/>
    <sheet name="Sheet1" sheetId="1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7" i="3" l="1"/>
  <c r="B16" i="3"/>
  <c r="U23" i="3"/>
  <c r="U24" i="3" s="1"/>
  <c r="U15" i="3" s="1"/>
  <c r="T23" i="3"/>
  <c r="T24" i="3" s="1"/>
  <c r="T15" i="3" s="1"/>
  <c r="S23" i="3"/>
  <c r="S24" i="3" s="1"/>
  <c r="S15" i="3" s="1"/>
  <c r="R23" i="3"/>
  <c r="R24" i="3" s="1"/>
  <c r="U13" i="3"/>
  <c r="T13" i="3"/>
  <c r="S13" i="3"/>
  <c r="R13" i="3"/>
  <c r="L13" i="3"/>
  <c r="M13" i="3" s="1"/>
  <c r="K13" i="3"/>
  <c r="G13" i="3"/>
  <c r="U12" i="3"/>
  <c r="T12" i="3"/>
  <c r="S12" i="3"/>
  <c r="R12" i="3"/>
  <c r="M12" i="3"/>
  <c r="L12" i="3"/>
  <c r="K12" i="3"/>
  <c r="G12" i="3"/>
  <c r="U11" i="3"/>
  <c r="T11" i="3"/>
  <c r="S11" i="3"/>
  <c r="R11" i="3"/>
  <c r="M11" i="3"/>
  <c r="L11" i="3"/>
  <c r="K11" i="3"/>
  <c r="G11" i="3"/>
  <c r="D11" i="3"/>
  <c r="U10" i="3"/>
  <c r="T10" i="3"/>
  <c r="S10" i="3"/>
  <c r="R10" i="3"/>
  <c r="L10" i="3"/>
  <c r="M10" i="3" s="1"/>
  <c r="K10" i="3"/>
  <c r="G10" i="3"/>
  <c r="D10" i="3"/>
  <c r="U9" i="3"/>
  <c r="T9" i="3"/>
  <c r="S9" i="3"/>
  <c r="R9" i="3"/>
  <c r="L9" i="3"/>
  <c r="M9" i="3" s="1"/>
  <c r="K9" i="3"/>
  <c r="G9" i="3"/>
  <c r="U8" i="3"/>
  <c r="T8" i="3"/>
  <c r="S8" i="3"/>
  <c r="R8" i="3"/>
  <c r="M8" i="3"/>
  <c r="L8" i="3"/>
  <c r="K8" i="3"/>
  <c r="G8" i="3"/>
  <c r="U7" i="3"/>
  <c r="T7" i="3"/>
  <c r="S7" i="3"/>
  <c r="R7" i="3"/>
  <c r="M7" i="3"/>
  <c r="L7" i="3"/>
  <c r="K7" i="3"/>
  <c r="G7" i="3"/>
  <c r="U6" i="3"/>
  <c r="T6" i="3"/>
  <c r="S6" i="3"/>
  <c r="R6" i="3"/>
  <c r="M6" i="3"/>
  <c r="L6" i="3"/>
  <c r="K6" i="3"/>
  <c r="G6" i="3"/>
  <c r="D6" i="3"/>
  <c r="U5" i="3"/>
  <c r="T5" i="3"/>
  <c r="S5" i="3"/>
  <c r="R5" i="3"/>
  <c r="L5" i="3"/>
  <c r="M5" i="3" s="1"/>
  <c r="K5" i="3"/>
  <c r="G5" i="3"/>
  <c r="U4" i="3"/>
  <c r="T4" i="3"/>
  <c r="S4" i="3"/>
  <c r="R4" i="3"/>
  <c r="L4" i="3"/>
  <c r="M4" i="3" s="1"/>
  <c r="K4" i="3"/>
  <c r="G4" i="3"/>
  <c r="D4" i="3"/>
  <c r="U3" i="3"/>
  <c r="T3" i="3"/>
  <c r="S3" i="3"/>
  <c r="R3" i="3"/>
  <c r="M3" i="3"/>
  <c r="L3" i="3"/>
  <c r="K3" i="3"/>
  <c r="G3" i="3"/>
  <c r="U2" i="3"/>
  <c r="T2" i="3"/>
  <c r="S2" i="3"/>
  <c r="R2" i="3"/>
  <c r="L2" i="3"/>
  <c r="M2" i="3" s="1"/>
  <c r="K2" i="3"/>
  <c r="G2" i="3"/>
  <c r="D2" i="3"/>
  <c r="E2" i="3" s="1"/>
  <c r="B18" i="3" l="1"/>
  <c r="E4" i="3"/>
  <c r="R14" i="3"/>
  <c r="S14" i="3"/>
  <c r="S16" i="3" s="1"/>
  <c r="U14" i="3"/>
  <c r="U16" i="3" s="1"/>
  <c r="E6" i="3"/>
  <c r="T14" i="3"/>
  <c r="T16" i="3" s="1"/>
  <c r="G14" i="3"/>
  <c r="H7" i="3" s="1"/>
  <c r="K14" i="3"/>
  <c r="K15" i="3" s="1"/>
  <c r="M14" i="3"/>
  <c r="M15" i="3" s="1"/>
  <c r="V24" i="3"/>
  <c r="R15" i="3"/>
  <c r="R16" i="3" s="1"/>
  <c r="R23" i="2"/>
  <c r="H6" i="3" l="1"/>
  <c r="H10" i="3"/>
  <c r="I10" i="3" s="1"/>
  <c r="H13" i="3"/>
  <c r="H5" i="3"/>
  <c r="H3" i="3"/>
  <c r="H4" i="3"/>
  <c r="H8" i="3"/>
  <c r="H12" i="3"/>
  <c r="H11" i="3"/>
  <c r="H2" i="3"/>
  <c r="H9" i="3"/>
  <c r="D11" i="2"/>
  <c r="D10" i="2"/>
  <c r="D6" i="2"/>
  <c r="D4" i="2"/>
  <c r="D2" i="2"/>
  <c r="I11" i="3" l="1"/>
  <c r="I6" i="3"/>
  <c r="I4" i="3"/>
  <c r="I2" i="3"/>
  <c r="E2" i="2"/>
  <c r="E6" i="2"/>
  <c r="E4" i="2"/>
  <c r="U23" i="2" l="1"/>
  <c r="U24" i="2" s="1"/>
  <c r="U15" i="2" s="1"/>
  <c r="T23" i="2"/>
  <c r="T24" i="2" s="1"/>
  <c r="T15" i="2" s="1"/>
  <c r="S23" i="2"/>
  <c r="S24" i="2" s="1"/>
  <c r="S15" i="2" s="1"/>
  <c r="R24" i="2"/>
  <c r="V24" i="2" l="1"/>
  <c r="R15" i="2"/>
  <c r="G3" i="2"/>
  <c r="G4" i="2"/>
  <c r="G5" i="2"/>
  <c r="G6" i="2"/>
  <c r="G7" i="2"/>
  <c r="G8" i="2"/>
  <c r="G9" i="2"/>
  <c r="G10" i="2"/>
  <c r="G11" i="2"/>
  <c r="G12" i="2"/>
  <c r="G13" i="2"/>
  <c r="G2" i="2"/>
  <c r="K3" i="2" l="1"/>
  <c r="K4" i="2"/>
  <c r="K5" i="2"/>
  <c r="K6" i="2"/>
  <c r="K7" i="2"/>
  <c r="K8" i="2"/>
  <c r="K9" i="2"/>
  <c r="K10" i="2"/>
  <c r="K11" i="2"/>
  <c r="K12" i="2"/>
  <c r="K13" i="2"/>
  <c r="K2" i="2"/>
  <c r="K14" i="2" l="1"/>
  <c r="K15" i="2" s="1"/>
  <c r="M6" i="2"/>
  <c r="M9" i="2"/>
  <c r="L3" i="2"/>
  <c r="M3" i="2" s="1"/>
  <c r="L4" i="2"/>
  <c r="M4" i="2" s="1"/>
  <c r="L5" i="2"/>
  <c r="M5" i="2" s="1"/>
  <c r="L6" i="2"/>
  <c r="L7" i="2"/>
  <c r="M7" i="2" s="1"/>
  <c r="L8" i="2"/>
  <c r="M8" i="2" s="1"/>
  <c r="L9" i="2"/>
  <c r="L10" i="2"/>
  <c r="M10" i="2" s="1"/>
  <c r="L11" i="2"/>
  <c r="M11" i="2" s="1"/>
  <c r="L12" i="2"/>
  <c r="M12" i="2" s="1"/>
  <c r="L13" i="2"/>
  <c r="M13" i="2" s="1"/>
  <c r="L2" i="2"/>
  <c r="M2" i="2" s="1"/>
  <c r="R3" i="2"/>
  <c r="S3" i="2"/>
  <c r="T3" i="2"/>
  <c r="U3" i="2"/>
  <c r="R4" i="2"/>
  <c r="S4" i="2"/>
  <c r="T4" i="2"/>
  <c r="U4" i="2"/>
  <c r="R5" i="2"/>
  <c r="S5" i="2"/>
  <c r="T5" i="2"/>
  <c r="U5" i="2"/>
  <c r="R6" i="2"/>
  <c r="S6" i="2"/>
  <c r="T6" i="2"/>
  <c r="U6" i="2"/>
  <c r="R7" i="2"/>
  <c r="S7" i="2"/>
  <c r="T7" i="2"/>
  <c r="U7" i="2"/>
  <c r="R8" i="2"/>
  <c r="S8" i="2"/>
  <c r="T8" i="2"/>
  <c r="U8" i="2"/>
  <c r="R9" i="2"/>
  <c r="S9" i="2"/>
  <c r="T9" i="2"/>
  <c r="U9" i="2"/>
  <c r="R10" i="2"/>
  <c r="S10" i="2"/>
  <c r="T10" i="2"/>
  <c r="U10" i="2"/>
  <c r="R11" i="2"/>
  <c r="S11" i="2"/>
  <c r="T11" i="2"/>
  <c r="U11" i="2"/>
  <c r="R12" i="2"/>
  <c r="S12" i="2"/>
  <c r="T12" i="2"/>
  <c r="U12" i="2"/>
  <c r="R13" i="2"/>
  <c r="S13" i="2"/>
  <c r="T13" i="2"/>
  <c r="U13" i="2"/>
  <c r="U2" i="2"/>
  <c r="T2" i="2"/>
  <c r="S2" i="2"/>
  <c r="R2" i="2"/>
  <c r="M14" i="2" l="1"/>
  <c r="M15" i="2" s="1"/>
  <c r="S14" i="2"/>
  <c r="S16" i="2" s="1"/>
  <c r="R14" i="2"/>
  <c r="R16" i="2" s="1"/>
  <c r="G14" i="2"/>
  <c r="U14" i="2"/>
  <c r="U16" i="2" s="1"/>
  <c r="T14" i="2"/>
  <c r="T16" i="2" s="1"/>
  <c r="F3" i="1"/>
  <c r="E4" i="1"/>
  <c r="E5" i="1"/>
  <c r="E3" i="1"/>
  <c r="B5" i="1"/>
  <c r="C4" i="1"/>
  <c r="C5" i="1" s="1"/>
  <c r="D5" i="1" s="1"/>
  <c r="B4" i="1"/>
  <c r="D3" i="1"/>
  <c r="H13" i="2" l="1"/>
  <c r="H11" i="2"/>
  <c r="H9" i="2"/>
  <c r="H7" i="2"/>
  <c r="H12" i="2"/>
  <c r="H8" i="2"/>
  <c r="H10" i="2"/>
  <c r="I10" i="2" s="1"/>
  <c r="H3" i="2"/>
  <c r="H5" i="2"/>
  <c r="H2" i="2"/>
  <c r="H6" i="2"/>
  <c r="H4" i="2"/>
  <c r="F5" i="1"/>
  <c r="F4" i="1"/>
  <c r="D4" i="1"/>
  <c r="I4" i="2" l="1"/>
  <c r="I11" i="2"/>
  <c r="I6" i="2"/>
  <c r="I2" i="2"/>
</calcChain>
</file>

<file path=xl/sharedStrings.xml><?xml version="1.0" encoding="utf-8"?>
<sst xmlns="http://schemas.openxmlformats.org/spreadsheetml/2006/main" count="107" uniqueCount="68">
  <si>
    <t>Upkeep</t>
  </si>
  <si>
    <t>Balance ; Production - Upkeep</t>
  </si>
  <si>
    <t>Outposts Production</t>
  </si>
  <si>
    <t>"+27 % Outposts"</t>
  </si>
  <si>
    <t>"-27 % Upkeep"</t>
  </si>
  <si>
    <t>Ratio OP:U</t>
  </si>
  <si>
    <t>HS</t>
  </si>
  <si>
    <t>IN</t>
  </si>
  <si>
    <t>SR</t>
  </si>
  <si>
    <t>ND</t>
  </si>
  <si>
    <t>HS-X</t>
  </si>
  <si>
    <t>IN-X</t>
  </si>
  <si>
    <t>SR-X</t>
  </si>
  <si>
    <t>ND-X</t>
  </si>
  <si>
    <t>Sun Tzu</t>
  </si>
  <si>
    <t>Beast</t>
  </si>
  <si>
    <t>StarBeamer</t>
  </si>
  <si>
    <t>Volker</t>
  </si>
  <si>
    <t>Scythe</t>
  </si>
  <si>
    <t>Raphire</t>
  </si>
  <si>
    <t>Arc</t>
  </si>
  <si>
    <t>Boarding</t>
  </si>
  <si>
    <t>Heron</t>
  </si>
  <si>
    <t>Blade</t>
  </si>
  <si>
    <t>Orb</t>
  </si>
  <si>
    <t>Bolt</t>
  </si>
  <si>
    <t>Count</t>
  </si>
  <si>
    <t>Strength</t>
  </si>
  <si>
    <t>SUM</t>
  </si>
  <si>
    <t>time-27%</t>
  </si>
  <si>
    <t>Sum-27 T</t>
  </si>
  <si>
    <t>time (s)</t>
  </si>
  <si>
    <t>Sum(s)</t>
  </si>
  <si>
    <t>Sum(H)</t>
  </si>
  <si>
    <t>Sum</t>
  </si>
  <si>
    <t>goal</t>
  </si>
  <si>
    <t>In trade</t>
  </si>
  <si>
    <t>%</t>
  </si>
  <si>
    <t xml:space="preserve">Hours </t>
  </si>
  <si>
    <t>Hourly output</t>
  </si>
  <si>
    <t>Avaiable</t>
  </si>
  <si>
    <t>Hours X Output</t>
  </si>
  <si>
    <t>Result(Odhad)</t>
  </si>
  <si>
    <t>Sum S</t>
  </si>
  <si>
    <t>SC</t>
  </si>
  <si>
    <t>Ratio</t>
  </si>
  <si>
    <t>Hawking</t>
  </si>
  <si>
    <t>Beacon</t>
  </si>
  <si>
    <t>Infinite</t>
  </si>
  <si>
    <t>Defender</t>
  </si>
  <si>
    <t>Twilight</t>
  </si>
  <si>
    <t>Glimmer</t>
  </si>
  <si>
    <t>Prime</t>
  </si>
  <si>
    <t>Rivet</t>
  </si>
  <si>
    <t>Volt</t>
  </si>
  <si>
    <t>Swoop</t>
  </si>
  <si>
    <t>Blink</t>
  </si>
  <si>
    <t>Minors cap</t>
  </si>
  <si>
    <t>Minors SUM</t>
  </si>
  <si>
    <t>Minors Diff</t>
  </si>
  <si>
    <t>SALVAGE, Outpost def</t>
  </si>
  <si>
    <t>16.11.2018</t>
  </si>
  <si>
    <t>Price</t>
  </si>
  <si>
    <t>&lt;&lt;&lt; EDIT</t>
  </si>
  <si>
    <t>EDIT&gt;&gt;&gt;</t>
  </si>
  <si>
    <t>Diff</t>
  </si>
  <si>
    <t>RES Expected</t>
  </si>
  <si>
    <t>Expected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</si>
</sst>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2" borderId="3" xfId="0" applyFont="1" applyFill="1" applyBorder="1"/>
    <xf numFmtId="0" fontId="1" fillId="2" borderId="4" xfId="0" applyFont="1" applyFill="1" applyBorder="1"/>
    <xf numFmtId="0" fontId="0" fillId="0" borderId="5" xfId="0" applyBorder="1"/>
    <xf numFmtId="0" fontId="1" fillId="0" borderId="7" xfId="0" applyFont="1" applyBorder="1"/>
    <xf numFmtId="0" fontId="1" fillId="0" borderId="6" xfId="0" applyFont="1" applyBorder="1"/>
    <xf numFmtId="3" fontId="0" fillId="0" borderId="0" xfId="0" applyNumberFormat="1" applyAlignment="1">
      <alignment horizontal="right"/>
    </xf>
    <xf numFmtId="3" fontId="0" fillId="0" borderId="5" xfId="0" applyNumberFormat="1" applyBorder="1" applyAlignment="1">
      <alignment horizontal="right"/>
    </xf>
    <xf numFmtId="3" fontId="0" fillId="0" borderId="0" xfId="0" applyNumberFormat="1" applyAlignment="1">
      <alignment horizontal="right" indent="2"/>
    </xf>
    <xf numFmtId="3" fontId="0" fillId="0" borderId="5" xfId="0" applyNumberFormat="1" applyBorder="1" applyAlignment="1">
      <alignment horizontal="right" indent="2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0" fontId="0" fillId="0" borderId="0" xfId="0" applyBorder="1"/>
    <xf numFmtId="0" fontId="1" fillId="0" borderId="5" xfId="0" applyFont="1" applyBorder="1"/>
    <xf numFmtId="3" fontId="1" fillId="0" borderId="6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/>
    <xf numFmtId="3" fontId="0" fillId="0" borderId="0" xfId="0" applyNumberFormat="1"/>
    <xf numFmtId="0" fontId="1" fillId="0" borderId="8" xfId="0" applyFont="1" applyBorder="1"/>
    <xf numFmtId="0" fontId="0" fillId="0" borderId="8" xfId="0" applyBorder="1"/>
    <xf numFmtId="2" fontId="1" fillId="0" borderId="4" xfId="0" applyNumberFormat="1" applyFont="1" applyBorder="1"/>
    <xf numFmtId="3" fontId="0" fillId="0" borderId="1" xfId="0" applyNumberFormat="1" applyBorder="1"/>
    <xf numFmtId="3" fontId="0" fillId="0" borderId="10" xfId="0" applyNumberFormat="1" applyBorder="1"/>
    <xf numFmtId="3" fontId="0" fillId="0" borderId="5" xfId="0" applyNumberFormat="1" applyBorder="1"/>
    <xf numFmtId="3" fontId="0" fillId="0" borderId="11" xfId="0" applyNumberFormat="1" applyBorder="1"/>
    <xf numFmtId="3" fontId="1" fillId="4" borderId="6" xfId="0" applyNumberFormat="1" applyFont="1" applyFill="1" applyBorder="1" applyAlignment="1">
      <alignment horizontal="right"/>
    </xf>
    <xf numFmtId="3" fontId="1" fillId="4" borderId="7" xfId="0" applyNumberFormat="1" applyFont="1" applyFill="1" applyBorder="1" applyAlignment="1">
      <alignment horizontal="right"/>
    </xf>
    <xf numFmtId="3" fontId="0" fillId="5" borderId="0" xfId="0" applyNumberFormat="1" applyFill="1"/>
    <xf numFmtId="3" fontId="0" fillId="5" borderId="5" xfId="0" applyNumberFormat="1" applyFill="1" applyBorder="1"/>
    <xf numFmtId="0" fontId="0" fillId="0" borderId="15" xfId="0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0" fontId="1" fillId="0" borderId="19" xfId="0" applyFont="1" applyBorder="1"/>
    <xf numFmtId="3" fontId="1" fillId="0" borderId="19" xfId="0" applyNumberFormat="1" applyFont="1" applyBorder="1" applyAlignment="1">
      <alignment horizontal="right"/>
    </xf>
    <xf numFmtId="0" fontId="0" fillId="0" borderId="20" xfId="0" applyBorder="1"/>
    <xf numFmtId="0" fontId="0" fillId="0" borderId="22" xfId="0" applyBorder="1"/>
    <xf numFmtId="3" fontId="1" fillId="0" borderId="0" xfId="0" applyNumberFormat="1" applyFont="1" applyFill="1" applyBorder="1" applyAlignment="1">
      <alignment horizontal="right"/>
    </xf>
    <xf numFmtId="0" fontId="0" fillId="0" borderId="22" xfId="0" applyFill="1" applyBorder="1"/>
    <xf numFmtId="0" fontId="0" fillId="0" borderId="24" xfId="0" applyFill="1" applyBorder="1"/>
    <xf numFmtId="3" fontId="1" fillId="0" borderId="16" xfId="0" applyNumberFormat="1" applyFont="1" applyBorder="1" applyAlignment="1">
      <alignment horizontal="right"/>
    </xf>
    <xf numFmtId="3" fontId="0" fillId="3" borderId="28" xfId="0" applyNumberFormat="1" applyFill="1" applyBorder="1" applyAlignment="1">
      <alignment horizontal="right"/>
    </xf>
    <xf numFmtId="3" fontId="0" fillId="3" borderId="29" xfId="0" applyNumberFormat="1" applyFill="1" applyBorder="1" applyAlignment="1">
      <alignment horizontal="right"/>
    </xf>
    <xf numFmtId="3" fontId="0" fillId="2" borderId="29" xfId="0" applyNumberFormat="1" applyFill="1" applyBorder="1" applyAlignment="1">
      <alignment horizontal="right"/>
    </xf>
    <xf numFmtId="3" fontId="0" fillId="4" borderId="29" xfId="0" applyNumberFormat="1" applyFill="1" applyBorder="1" applyAlignment="1">
      <alignment horizontal="right"/>
    </xf>
    <xf numFmtId="3" fontId="1" fillId="3" borderId="23" xfId="0" applyNumberFormat="1" applyFont="1" applyFill="1" applyBorder="1" applyAlignment="1">
      <alignment horizontal="center"/>
    </xf>
    <xf numFmtId="3" fontId="0" fillId="6" borderId="29" xfId="0" applyNumberFormat="1" applyFill="1" applyBorder="1" applyAlignment="1">
      <alignment horizontal="right"/>
    </xf>
    <xf numFmtId="3" fontId="0" fillId="6" borderId="30" xfId="0" applyNumberFormat="1" applyFill="1" applyBorder="1" applyAlignment="1">
      <alignment horizontal="right"/>
    </xf>
    <xf numFmtId="164" fontId="0" fillId="3" borderId="23" xfId="0" applyNumberFormat="1" applyFill="1" applyBorder="1" applyAlignment="1">
      <alignment horizontal="center" vertical="center"/>
    </xf>
    <xf numFmtId="0" fontId="0" fillId="7" borderId="9" xfId="0" applyFill="1" applyBorder="1"/>
    <xf numFmtId="2" fontId="1" fillId="0" borderId="31" xfId="0" applyNumberFormat="1" applyFont="1" applyBorder="1"/>
    <xf numFmtId="3" fontId="1" fillId="0" borderId="17" xfId="0" applyNumberFormat="1" applyFont="1" applyFill="1" applyBorder="1" applyAlignment="1">
      <alignment horizontal="right"/>
    </xf>
    <xf numFmtId="3" fontId="1" fillId="0" borderId="25" xfId="0" applyNumberFormat="1" applyFont="1" applyFill="1" applyBorder="1" applyAlignment="1">
      <alignment horizontal="right"/>
    </xf>
    <xf numFmtId="3" fontId="0" fillId="3" borderId="8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3" fontId="0" fillId="0" borderId="32" xfId="0" applyNumberFormat="1" applyBorder="1" applyAlignment="1">
      <alignment horizontal="right" indent="2"/>
    </xf>
    <xf numFmtId="3" fontId="0" fillId="9" borderId="1" xfId="0" applyNumberFormat="1" applyFill="1" applyBorder="1"/>
    <xf numFmtId="3" fontId="0" fillId="9" borderId="10" xfId="0" applyNumberFormat="1" applyFill="1" applyBorder="1"/>
    <xf numFmtId="3" fontId="0" fillId="9" borderId="2" xfId="0" applyNumberFormat="1" applyFill="1" applyBorder="1"/>
    <xf numFmtId="3" fontId="1" fillId="10" borderId="1" xfId="0" applyNumberFormat="1" applyFont="1" applyFill="1" applyBorder="1"/>
    <xf numFmtId="3" fontId="1" fillId="10" borderId="10" xfId="0" applyNumberFormat="1" applyFont="1" applyFill="1" applyBorder="1"/>
    <xf numFmtId="3" fontId="1" fillId="10" borderId="2" xfId="0" applyNumberFormat="1" applyFont="1" applyFill="1" applyBorder="1"/>
    <xf numFmtId="0" fontId="1" fillId="8" borderId="0" xfId="0" applyFont="1" applyFill="1"/>
    <xf numFmtId="0" fontId="1" fillId="0" borderId="19" xfId="0" applyFont="1" applyFill="1" applyBorder="1"/>
    <xf numFmtId="3" fontId="1" fillId="3" borderId="21" xfId="0" applyNumberFormat="1" applyFont="1" applyFill="1" applyBorder="1" applyAlignment="1">
      <alignment horizontal="center" vertical="center"/>
    </xf>
    <xf numFmtId="3" fontId="1" fillId="3" borderId="23" xfId="0" applyNumberFormat="1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center" vertical="center"/>
    </xf>
    <xf numFmtId="3" fontId="1" fillId="4" borderId="23" xfId="0" applyNumberFormat="1" applyFont="1" applyFill="1" applyBorder="1" applyAlignment="1">
      <alignment horizontal="center" vertical="center"/>
    </xf>
    <xf numFmtId="3" fontId="1" fillId="6" borderId="23" xfId="0" applyNumberFormat="1" applyFont="1" applyFill="1" applyBorder="1" applyAlignment="1">
      <alignment horizontal="center" vertical="center"/>
    </xf>
    <xf numFmtId="3" fontId="1" fillId="6" borderId="27" xfId="0" applyNumberFormat="1" applyFont="1" applyFill="1" applyBorder="1" applyAlignment="1">
      <alignment horizontal="center" vertical="center"/>
    </xf>
    <xf numFmtId="3" fontId="0" fillId="3" borderId="18" xfId="0" applyNumberFormat="1" applyFill="1" applyBorder="1" applyAlignment="1">
      <alignment horizontal="center" vertical="center"/>
    </xf>
    <xf numFmtId="3" fontId="0" fillId="3" borderId="8" xfId="0" applyNumberFormat="1" applyFill="1" applyBorder="1" applyAlignment="1">
      <alignment horizontal="center" vertical="center"/>
    </xf>
    <xf numFmtId="3" fontId="0" fillId="2" borderId="8" xfId="0" applyNumberFormat="1" applyFill="1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/>
    </xf>
    <xf numFmtId="3" fontId="0" fillId="6" borderId="8" xfId="0" applyNumberFormat="1" applyFill="1" applyBorder="1" applyAlignment="1">
      <alignment horizontal="center" vertical="center"/>
    </xf>
    <xf numFmtId="3" fontId="0" fillId="6" borderId="26" xfId="0" applyNumberFormat="1" applyFill="1" applyBorder="1" applyAlignment="1">
      <alignment horizontal="center" vertical="center"/>
    </xf>
    <xf numFmtId="164" fontId="0" fillId="3" borderId="21" xfId="0" applyNumberFormat="1" applyFill="1" applyBorder="1" applyAlignment="1">
      <alignment horizontal="center" vertical="center"/>
    </xf>
    <xf numFmtId="164" fontId="0" fillId="3" borderId="23" xfId="0" applyNumberFormat="1" applyFill="1" applyBorder="1" applyAlignment="1">
      <alignment horizontal="center" vertical="center"/>
    </xf>
    <xf numFmtId="164" fontId="0" fillId="2" borderId="23" xfId="0" applyNumberFormat="1" applyFill="1" applyBorder="1" applyAlignment="1">
      <alignment horizontal="center" vertical="center"/>
    </xf>
    <xf numFmtId="164" fontId="0" fillId="4" borderId="23" xfId="0" applyNumberFormat="1" applyFill="1" applyBorder="1" applyAlignment="1">
      <alignment horizontal="center" vertical="center"/>
    </xf>
    <xf numFmtId="164" fontId="0" fillId="6" borderId="23" xfId="0" applyNumberFormat="1" applyFill="1" applyBorder="1" applyAlignment="1">
      <alignment horizontal="center" vertical="center"/>
    </xf>
    <xf numFmtId="164" fontId="0" fillId="6" borderId="27" xfId="0" applyNumberFormat="1" applyFill="1" applyBorder="1" applyAlignment="1">
      <alignment horizontal="center" vertical="center"/>
    </xf>
    <xf numFmtId="0" fontId="0" fillId="0" borderId="0" xfId="0" applyAlignment="1">
      <alignment horizontal="center"/>
    </xf>
    <xf numFmtId="3" fontId="1" fillId="0" borderId="7" xfId="0" applyNumberFormat="1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4"/>
  <sheetViews>
    <sheetView tabSelected="1" workbookViewId="0">
      <selection activeCell="M22" sqref="M22"/>
    </sheetView>
  </sheetViews>
  <sheetFormatPr defaultRowHeight="15" x14ac:dyDescent="0.25"/>
  <cols>
    <col min="1" max="1" width="11.7109375" style="6" customWidth="1"/>
    <col min="2" max="2" width="5.5703125" style="16" customWidth="1"/>
    <col min="3" max="3" width="6.7109375" customWidth="1"/>
    <col min="4" max="4" width="5.42578125" customWidth="1"/>
    <col min="5" max="5" width="5.28515625" customWidth="1"/>
    <col min="6" max="6" width="8.42578125" customWidth="1"/>
    <col min="7" max="7" width="9.5703125" style="6" customWidth="1"/>
    <col min="8" max="8" width="4" style="23" customWidth="1"/>
    <col min="9" max="9" width="3.7109375" style="23" customWidth="1"/>
    <col min="10" max="10" width="7.7109375" style="16" customWidth="1"/>
    <col min="11" max="11" width="7.42578125" style="16" customWidth="1"/>
    <col min="12" max="12" width="8.7109375" style="16" customWidth="1"/>
    <col min="13" max="13" width="9.5703125" style="6" customWidth="1"/>
    <col min="14" max="14" width="11.7109375" customWidth="1"/>
    <col min="15" max="15" width="12" customWidth="1"/>
    <col min="16" max="16" width="11.85546875" customWidth="1"/>
    <col min="17" max="17" width="11.85546875" style="6" customWidth="1"/>
    <col min="18" max="18" width="16.7109375" customWidth="1"/>
    <col min="19" max="19" width="12.5703125" customWidth="1"/>
    <col min="20" max="20" width="13.42578125" customWidth="1"/>
    <col min="21" max="21" width="15.28515625" style="6" customWidth="1"/>
    <col min="22" max="22" width="12.42578125" customWidth="1"/>
  </cols>
  <sheetData>
    <row r="1" spans="1:21" s="35" customFormat="1" ht="31.5" customHeight="1" thickBot="1" x14ac:dyDescent="0.3">
      <c r="A1" s="34" t="s">
        <v>60</v>
      </c>
      <c r="B1" s="35" t="s">
        <v>35</v>
      </c>
      <c r="C1" s="35" t="s">
        <v>26</v>
      </c>
      <c r="D1" s="35" t="s">
        <v>44</v>
      </c>
      <c r="E1" s="35" t="s">
        <v>45</v>
      </c>
      <c r="F1" s="35" t="s">
        <v>27</v>
      </c>
      <c r="G1" s="36" t="s">
        <v>43</v>
      </c>
      <c r="H1" s="33" t="s">
        <v>37</v>
      </c>
      <c r="I1" s="33" t="s">
        <v>37</v>
      </c>
      <c r="J1" s="35" t="s">
        <v>31</v>
      </c>
      <c r="K1" s="35" t="s">
        <v>34</v>
      </c>
      <c r="L1" s="35" t="s">
        <v>29</v>
      </c>
      <c r="M1" s="36" t="s">
        <v>30</v>
      </c>
      <c r="N1" s="35" t="s">
        <v>6</v>
      </c>
      <c r="O1" s="35" t="s">
        <v>7</v>
      </c>
      <c r="P1" s="35" t="s">
        <v>8</v>
      </c>
      <c r="Q1" s="36" t="s">
        <v>9</v>
      </c>
      <c r="R1" s="35" t="s">
        <v>10</v>
      </c>
      <c r="S1" s="35" t="s">
        <v>11</v>
      </c>
      <c r="T1" s="35" t="s">
        <v>12</v>
      </c>
      <c r="U1" s="36" t="s">
        <v>13</v>
      </c>
    </row>
    <row r="2" spans="1:21" x14ac:dyDescent="0.25">
      <c r="A2" s="16" t="s">
        <v>14</v>
      </c>
      <c r="B2" s="40">
        <v>10</v>
      </c>
      <c r="C2" s="56">
        <v>10</v>
      </c>
      <c r="D2" s="75">
        <f>B2+B3</f>
        <v>20</v>
      </c>
      <c r="E2" s="81">
        <f>D2/D2</f>
        <v>1</v>
      </c>
      <c r="F2" s="9">
        <v>8000</v>
      </c>
      <c r="G2" s="15">
        <f t="shared" ref="G2:G13" si="0">B2*F2</f>
        <v>80000</v>
      </c>
      <c r="H2" s="46">
        <f>G2/G14*100</f>
        <v>14.041246160596755</v>
      </c>
      <c r="I2" s="69">
        <f>H2+H3</f>
        <v>31.592803861342695</v>
      </c>
      <c r="J2" s="15">
        <v>1210</v>
      </c>
      <c r="K2" s="15">
        <f t="shared" ref="K2:K13" si="1">J2*C2</f>
        <v>12100</v>
      </c>
      <c r="L2" s="15">
        <f>J2*0.73</f>
        <v>883.3</v>
      </c>
      <c r="M2" s="10">
        <f t="shared" ref="M2:M13" si="2">L2*C2</f>
        <v>8833</v>
      </c>
      <c r="N2" s="11">
        <v>1186680</v>
      </c>
      <c r="O2" s="11">
        <v>592410</v>
      </c>
      <c r="P2" s="11">
        <v>1739100</v>
      </c>
      <c r="Q2" s="12">
        <v>592410</v>
      </c>
      <c r="R2" s="11">
        <f t="shared" ref="R2:R13" si="3">N2*C2</f>
        <v>11866800</v>
      </c>
      <c r="S2" s="11">
        <f t="shared" ref="S2:S13" si="4">O2*C2</f>
        <v>5924100</v>
      </c>
      <c r="T2" s="11">
        <f t="shared" ref="T2:T13" si="5">P2*C2</f>
        <v>17391000</v>
      </c>
      <c r="U2" s="12">
        <f t="shared" ref="U2:U13" si="6">Q2*C2</f>
        <v>5924100</v>
      </c>
    </row>
    <row r="3" spans="1:21" x14ac:dyDescent="0.25">
      <c r="A3" s="16" t="s">
        <v>15</v>
      </c>
      <c r="B3" s="41">
        <v>10</v>
      </c>
      <c r="C3" s="42">
        <v>10</v>
      </c>
      <c r="D3" s="76"/>
      <c r="E3" s="82"/>
      <c r="F3" s="9">
        <v>10000</v>
      </c>
      <c r="G3" s="15">
        <f t="shared" si="0"/>
        <v>100000</v>
      </c>
      <c r="H3" s="47">
        <f>G3/G14*100</f>
        <v>17.551557700745938</v>
      </c>
      <c r="I3" s="70"/>
      <c r="J3" s="15">
        <v>1452</v>
      </c>
      <c r="K3" s="15">
        <f t="shared" si="1"/>
        <v>14520</v>
      </c>
      <c r="L3" s="15">
        <f t="shared" ref="L3:L13" si="7">J3*0.73</f>
        <v>1059.96</v>
      </c>
      <c r="M3" s="10">
        <f t="shared" si="2"/>
        <v>10599.6</v>
      </c>
      <c r="N3" s="11">
        <v>1139250</v>
      </c>
      <c r="O3" s="11">
        <v>651000</v>
      </c>
      <c r="P3" s="11">
        <v>1464750</v>
      </c>
      <c r="Q3" s="12">
        <v>651000</v>
      </c>
      <c r="R3" s="11">
        <f t="shared" si="3"/>
        <v>11392500</v>
      </c>
      <c r="S3" s="11">
        <f t="shared" si="4"/>
        <v>6510000</v>
      </c>
      <c r="T3" s="11">
        <f t="shared" si="5"/>
        <v>14647500</v>
      </c>
      <c r="U3" s="12">
        <f t="shared" si="6"/>
        <v>6510000</v>
      </c>
    </row>
    <row r="4" spans="1:21" x14ac:dyDescent="0.25">
      <c r="A4" s="16" t="s">
        <v>16</v>
      </c>
      <c r="B4" s="41">
        <v>100</v>
      </c>
      <c r="C4" s="42">
        <v>100</v>
      </c>
      <c r="D4" s="77">
        <f>B4+B5</f>
        <v>100</v>
      </c>
      <c r="E4" s="83">
        <f>D4/D2</f>
        <v>5</v>
      </c>
      <c r="F4" s="9">
        <v>2000</v>
      </c>
      <c r="G4" s="15">
        <f t="shared" si="0"/>
        <v>200000</v>
      </c>
      <c r="H4" s="48">
        <f>G4/G14*100</f>
        <v>35.103115401491877</v>
      </c>
      <c r="I4" s="71">
        <f>H4+H5</f>
        <v>35.103115401491877</v>
      </c>
      <c r="J4" s="15">
        <v>726</v>
      </c>
      <c r="K4" s="15">
        <f t="shared" si="1"/>
        <v>72600</v>
      </c>
      <c r="L4" s="15">
        <f t="shared" si="7"/>
        <v>529.98</v>
      </c>
      <c r="M4" s="10">
        <f t="shared" si="2"/>
        <v>52998</v>
      </c>
      <c r="N4" s="11">
        <v>195300</v>
      </c>
      <c r="O4" s="11">
        <v>162750</v>
      </c>
      <c r="P4" s="11">
        <v>276675</v>
      </c>
      <c r="Q4" s="12">
        <v>162750</v>
      </c>
      <c r="R4" s="11">
        <f t="shared" si="3"/>
        <v>19530000</v>
      </c>
      <c r="S4" s="11">
        <f t="shared" si="4"/>
        <v>16275000</v>
      </c>
      <c r="T4" s="11">
        <f t="shared" si="5"/>
        <v>27667500</v>
      </c>
      <c r="U4" s="12">
        <f t="shared" si="6"/>
        <v>16275000</v>
      </c>
    </row>
    <row r="5" spans="1:21" x14ac:dyDescent="0.25">
      <c r="A5" s="16" t="s">
        <v>17</v>
      </c>
      <c r="B5" s="43"/>
      <c r="C5" s="42"/>
      <c r="D5" s="77"/>
      <c r="E5" s="83"/>
      <c r="F5" s="9">
        <v>2500</v>
      </c>
      <c r="G5" s="15">
        <f t="shared" si="0"/>
        <v>0</v>
      </c>
      <c r="H5" s="48">
        <f>G5/G14*100</f>
        <v>0</v>
      </c>
      <c r="I5" s="71"/>
      <c r="J5" s="15">
        <v>726</v>
      </c>
      <c r="K5" s="15">
        <f t="shared" si="1"/>
        <v>0</v>
      </c>
      <c r="L5" s="15">
        <f t="shared" si="7"/>
        <v>529.98</v>
      </c>
      <c r="M5" s="10">
        <f t="shared" si="2"/>
        <v>0</v>
      </c>
      <c r="N5" s="11">
        <v>358050</v>
      </c>
      <c r="O5" s="11">
        <v>130200</v>
      </c>
      <c r="P5" s="11">
        <v>618450</v>
      </c>
      <c r="Q5" s="12">
        <v>195300</v>
      </c>
      <c r="R5" s="11">
        <f t="shared" si="3"/>
        <v>0</v>
      </c>
      <c r="S5" s="11">
        <f t="shared" si="4"/>
        <v>0</v>
      </c>
      <c r="T5" s="11">
        <f t="shared" si="5"/>
        <v>0</v>
      </c>
      <c r="U5" s="12">
        <f t="shared" si="6"/>
        <v>0</v>
      </c>
    </row>
    <row r="6" spans="1:21" x14ac:dyDescent="0.25">
      <c r="A6" s="16" t="s">
        <v>18</v>
      </c>
      <c r="B6" s="41"/>
      <c r="C6" s="42"/>
      <c r="D6" s="78">
        <f>B6+B7+B8+B9</f>
        <v>330</v>
      </c>
      <c r="E6" s="84">
        <f>D6/D2</f>
        <v>16.5</v>
      </c>
      <c r="F6" s="9">
        <v>650</v>
      </c>
      <c r="G6" s="15">
        <f t="shared" si="0"/>
        <v>0</v>
      </c>
      <c r="H6" s="49">
        <f>G6/G14*100</f>
        <v>0</v>
      </c>
      <c r="I6" s="72">
        <f>H6+H7+H8+H9</f>
        <v>26.064063185607722</v>
      </c>
      <c r="J6" s="15">
        <v>243</v>
      </c>
      <c r="K6" s="15">
        <f t="shared" si="1"/>
        <v>0</v>
      </c>
      <c r="L6" s="15">
        <f t="shared" si="7"/>
        <v>177.39</v>
      </c>
      <c r="M6" s="10">
        <f t="shared" si="2"/>
        <v>0</v>
      </c>
      <c r="N6" s="11">
        <v>65100</v>
      </c>
      <c r="O6" s="11">
        <v>45570</v>
      </c>
      <c r="P6" s="11">
        <v>104160</v>
      </c>
      <c r="Q6" s="12">
        <v>45570</v>
      </c>
      <c r="R6" s="11">
        <f t="shared" si="3"/>
        <v>0</v>
      </c>
      <c r="S6" s="11">
        <f t="shared" si="4"/>
        <v>0</v>
      </c>
      <c r="T6" s="11">
        <f t="shared" si="5"/>
        <v>0</v>
      </c>
      <c r="U6" s="12">
        <f t="shared" si="6"/>
        <v>0</v>
      </c>
    </row>
    <row r="7" spans="1:21" x14ac:dyDescent="0.25">
      <c r="A7" s="16" t="s">
        <v>19</v>
      </c>
      <c r="B7" s="43"/>
      <c r="C7" s="42"/>
      <c r="D7" s="78"/>
      <c r="E7" s="84"/>
      <c r="F7" s="9">
        <v>450</v>
      </c>
      <c r="G7" s="15">
        <f t="shared" si="0"/>
        <v>0</v>
      </c>
      <c r="H7" s="49">
        <f>G7/G14*100</f>
        <v>0</v>
      </c>
      <c r="I7" s="72"/>
      <c r="J7" s="15">
        <v>182</v>
      </c>
      <c r="K7" s="15">
        <f t="shared" si="1"/>
        <v>0</v>
      </c>
      <c r="L7" s="15">
        <f t="shared" si="7"/>
        <v>132.85999999999999</v>
      </c>
      <c r="M7" s="10">
        <f t="shared" si="2"/>
        <v>0</v>
      </c>
      <c r="N7" s="11">
        <v>45570</v>
      </c>
      <c r="O7" s="11">
        <v>29295</v>
      </c>
      <c r="P7" s="11">
        <v>58590</v>
      </c>
      <c r="Q7" s="12">
        <v>29295</v>
      </c>
      <c r="R7" s="11">
        <f t="shared" si="3"/>
        <v>0</v>
      </c>
      <c r="S7" s="11">
        <f t="shared" si="4"/>
        <v>0</v>
      </c>
      <c r="T7" s="11">
        <f t="shared" si="5"/>
        <v>0</v>
      </c>
      <c r="U7" s="12">
        <f t="shared" si="6"/>
        <v>0</v>
      </c>
    </row>
    <row r="8" spans="1:21" x14ac:dyDescent="0.25">
      <c r="A8" s="16" t="s">
        <v>20</v>
      </c>
      <c r="B8" s="43">
        <v>330</v>
      </c>
      <c r="C8" s="42">
        <v>200</v>
      </c>
      <c r="D8" s="78"/>
      <c r="E8" s="84"/>
      <c r="F8" s="9">
        <v>450</v>
      </c>
      <c r="G8" s="15">
        <f t="shared" si="0"/>
        <v>148500</v>
      </c>
      <c r="H8" s="49">
        <f>G8/G14*100</f>
        <v>26.064063185607722</v>
      </c>
      <c r="I8" s="72"/>
      <c r="J8" s="15">
        <v>182</v>
      </c>
      <c r="K8" s="15">
        <f t="shared" si="1"/>
        <v>36400</v>
      </c>
      <c r="L8" s="15">
        <f t="shared" si="7"/>
        <v>132.85999999999999</v>
      </c>
      <c r="M8" s="10">
        <f t="shared" si="2"/>
        <v>26571.999999999996</v>
      </c>
      <c r="N8" s="11">
        <v>45570</v>
      </c>
      <c r="O8" s="11">
        <v>29295</v>
      </c>
      <c r="P8" s="11">
        <v>58590</v>
      </c>
      <c r="Q8" s="12">
        <v>29295</v>
      </c>
      <c r="R8" s="11">
        <f t="shared" si="3"/>
        <v>9114000</v>
      </c>
      <c r="S8" s="11">
        <f t="shared" si="4"/>
        <v>5859000</v>
      </c>
      <c r="T8" s="11">
        <f t="shared" si="5"/>
        <v>11718000</v>
      </c>
      <c r="U8" s="12">
        <f t="shared" si="6"/>
        <v>5859000</v>
      </c>
    </row>
    <row r="9" spans="1:21" x14ac:dyDescent="0.25">
      <c r="A9" s="16" t="s">
        <v>21</v>
      </c>
      <c r="B9" s="41">
        <v>0</v>
      </c>
      <c r="C9" s="42">
        <v>0</v>
      </c>
      <c r="D9" s="78"/>
      <c r="E9" s="84"/>
      <c r="F9" s="9">
        <v>450</v>
      </c>
      <c r="G9" s="15">
        <f t="shared" si="0"/>
        <v>0</v>
      </c>
      <c r="H9" s="49">
        <f>G9/G14*100</f>
        <v>0</v>
      </c>
      <c r="I9" s="72"/>
      <c r="J9" s="15">
        <v>116</v>
      </c>
      <c r="K9" s="15">
        <f t="shared" si="1"/>
        <v>0</v>
      </c>
      <c r="L9" s="15">
        <f t="shared" si="7"/>
        <v>84.679999999999993</v>
      </c>
      <c r="M9" s="10">
        <f t="shared" si="2"/>
        <v>0</v>
      </c>
      <c r="N9" s="11">
        <v>58590</v>
      </c>
      <c r="O9" s="11">
        <v>39060</v>
      </c>
      <c r="P9" s="11">
        <v>39060</v>
      </c>
      <c r="Q9" s="12">
        <v>39060</v>
      </c>
      <c r="R9" s="11">
        <f t="shared" si="3"/>
        <v>0</v>
      </c>
      <c r="S9" s="11">
        <f t="shared" si="4"/>
        <v>0</v>
      </c>
      <c r="T9" s="11">
        <f t="shared" si="5"/>
        <v>0</v>
      </c>
      <c r="U9" s="12">
        <f t="shared" si="6"/>
        <v>0</v>
      </c>
    </row>
    <row r="10" spans="1:21" x14ac:dyDescent="0.25">
      <c r="A10" s="16" t="s">
        <v>22</v>
      </c>
      <c r="B10" s="41"/>
      <c r="C10" s="42"/>
      <c r="D10" s="37">
        <f>B10</f>
        <v>0</v>
      </c>
      <c r="E10" s="53"/>
      <c r="F10" s="9">
        <v>1000</v>
      </c>
      <c r="G10" s="15">
        <f t="shared" si="0"/>
        <v>0</v>
      </c>
      <c r="H10" s="47">
        <f>G10/G14*100</f>
        <v>0</v>
      </c>
      <c r="I10" s="50">
        <f>H10</f>
        <v>0</v>
      </c>
      <c r="J10" s="15">
        <v>485</v>
      </c>
      <c r="K10" s="15">
        <f t="shared" si="1"/>
        <v>0</v>
      </c>
      <c r="L10" s="15">
        <f t="shared" si="7"/>
        <v>354.05</v>
      </c>
      <c r="M10" s="10">
        <f t="shared" si="2"/>
        <v>0</v>
      </c>
      <c r="N10" s="11">
        <v>325500</v>
      </c>
      <c r="O10" s="11">
        <v>162750</v>
      </c>
      <c r="P10" s="11">
        <v>325500</v>
      </c>
      <c r="Q10" s="12">
        <v>162750</v>
      </c>
      <c r="R10" s="11">
        <f t="shared" si="3"/>
        <v>0</v>
      </c>
      <c r="S10" s="11">
        <f t="shared" si="4"/>
        <v>0</v>
      </c>
      <c r="T10" s="11">
        <f t="shared" si="5"/>
        <v>0</v>
      </c>
      <c r="U10" s="12">
        <f t="shared" si="6"/>
        <v>0</v>
      </c>
    </row>
    <row r="11" spans="1:21" x14ac:dyDescent="0.25">
      <c r="A11" s="16" t="s">
        <v>23</v>
      </c>
      <c r="B11" s="43">
        <v>50</v>
      </c>
      <c r="C11" s="42">
        <v>38</v>
      </c>
      <c r="D11" s="79">
        <f>B11+B12+B13</f>
        <v>450</v>
      </c>
      <c r="E11" s="85"/>
      <c r="F11" s="9">
        <v>225</v>
      </c>
      <c r="G11" s="15">
        <f t="shared" si="0"/>
        <v>11250</v>
      </c>
      <c r="H11" s="51">
        <f>G11/G14*100</f>
        <v>1.9745502413339184</v>
      </c>
      <c r="I11" s="73">
        <f>H11+H12+H13</f>
        <v>7.2400175515577008</v>
      </c>
      <c r="J11" s="15">
        <v>41</v>
      </c>
      <c r="K11" s="15">
        <f t="shared" si="1"/>
        <v>1558</v>
      </c>
      <c r="L11" s="15">
        <f t="shared" si="7"/>
        <v>29.93</v>
      </c>
      <c r="M11" s="10">
        <f t="shared" si="2"/>
        <v>1137.3399999999999</v>
      </c>
      <c r="N11" s="11">
        <v>26040</v>
      </c>
      <c r="O11" s="11">
        <v>15624</v>
      </c>
      <c r="P11" s="11">
        <v>37200</v>
      </c>
      <c r="Q11" s="12">
        <v>15624</v>
      </c>
      <c r="R11" s="11">
        <f t="shared" si="3"/>
        <v>989520</v>
      </c>
      <c r="S11" s="11">
        <f t="shared" si="4"/>
        <v>593712</v>
      </c>
      <c r="T11" s="11">
        <f t="shared" si="5"/>
        <v>1413600</v>
      </c>
      <c r="U11" s="12">
        <f t="shared" si="6"/>
        <v>593712</v>
      </c>
    </row>
    <row r="12" spans="1:21" x14ac:dyDescent="0.25">
      <c r="A12" s="16" t="s">
        <v>24</v>
      </c>
      <c r="B12" s="41">
        <v>300</v>
      </c>
      <c r="C12" s="42">
        <v>230</v>
      </c>
      <c r="D12" s="79"/>
      <c r="E12" s="85"/>
      <c r="F12" s="9">
        <v>70</v>
      </c>
      <c r="G12" s="15">
        <f t="shared" si="0"/>
        <v>21000</v>
      </c>
      <c r="H12" s="51">
        <f>G12/G14*100</f>
        <v>3.6858271171566472</v>
      </c>
      <c r="I12" s="73"/>
      <c r="J12" s="15">
        <v>20</v>
      </c>
      <c r="K12" s="15">
        <f t="shared" si="1"/>
        <v>4600</v>
      </c>
      <c r="L12" s="15">
        <f t="shared" si="7"/>
        <v>14.6</v>
      </c>
      <c r="M12" s="10">
        <f t="shared" si="2"/>
        <v>3358</v>
      </c>
      <c r="N12" s="11">
        <v>11718</v>
      </c>
      <c r="O12" s="11">
        <v>7812</v>
      </c>
      <c r="P12" s="11">
        <v>15624</v>
      </c>
      <c r="Q12" s="12">
        <v>7812</v>
      </c>
      <c r="R12" s="11">
        <f t="shared" si="3"/>
        <v>2695140</v>
      </c>
      <c r="S12" s="11">
        <f t="shared" si="4"/>
        <v>1796760</v>
      </c>
      <c r="T12" s="11">
        <f t="shared" si="5"/>
        <v>3593520</v>
      </c>
      <c r="U12" s="12">
        <f t="shared" si="6"/>
        <v>1796760</v>
      </c>
    </row>
    <row r="13" spans="1:21" ht="15.75" thickBot="1" x14ac:dyDescent="0.3">
      <c r="A13" s="16" t="s">
        <v>25</v>
      </c>
      <c r="B13" s="44">
        <v>100</v>
      </c>
      <c r="C13" s="57">
        <v>89</v>
      </c>
      <c r="D13" s="80"/>
      <c r="E13" s="86"/>
      <c r="F13" s="9">
        <v>90</v>
      </c>
      <c r="G13" s="15">
        <f t="shared" si="0"/>
        <v>9000</v>
      </c>
      <c r="H13" s="52">
        <f>G13/G14*100</f>
        <v>1.5796401930671347</v>
      </c>
      <c r="I13" s="74"/>
      <c r="J13" s="15">
        <v>20</v>
      </c>
      <c r="K13" s="15">
        <f t="shared" si="1"/>
        <v>1780</v>
      </c>
      <c r="L13" s="15">
        <f t="shared" si="7"/>
        <v>14.6</v>
      </c>
      <c r="M13" s="10">
        <f t="shared" si="2"/>
        <v>1299.3999999999999</v>
      </c>
      <c r="N13" s="11">
        <v>9765</v>
      </c>
      <c r="O13" s="11">
        <v>7812</v>
      </c>
      <c r="P13" s="11">
        <v>16740</v>
      </c>
      <c r="Q13" s="12">
        <v>7812</v>
      </c>
      <c r="R13" s="11">
        <f t="shared" si="3"/>
        <v>869085</v>
      </c>
      <c r="S13" s="11">
        <f t="shared" si="4"/>
        <v>695268</v>
      </c>
      <c r="T13" s="11">
        <f t="shared" si="5"/>
        <v>1489860</v>
      </c>
      <c r="U13" s="12">
        <f t="shared" si="6"/>
        <v>695268</v>
      </c>
    </row>
    <row r="14" spans="1:21" s="8" customFormat="1" x14ac:dyDescent="0.25">
      <c r="A14" s="7" t="s">
        <v>28</v>
      </c>
      <c r="B14" s="38"/>
      <c r="C14" s="39"/>
      <c r="D14" s="39"/>
      <c r="E14" s="39"/>
      <c r="F14" s="13"/>
      <c r="G14" s="14">
        <f>SUM(G2:G13)</f>
        <v>569750</v>
      </c>
      <c r="H14" s="45"/>
      <c r="I14" s="45"/>
      <c r="J14" s="14"/>
      <c r="K14" s="14">
        <f>SUM(K2:K13)</f>
        <v>143558</v>
      </c>
      <c r="L14" s="18" t="s">
        <v>32</v>
      </c>
      <c r="M14" s="14">
        <f>SUM(M2:M13)</f>
        <v>104797.34</v>
      </c>
      <c r="N14" s="13"/>
      <c r="O14" s="13"/>
      <c r="P14" s="13"/>
      <c r="Q14" s="88" t="s">
        <v>62</v>
      </c>
      <c r="R14" s="29">
        <f>SUM(R2:R13)</f>
        <v>56457045</v>
      </c>
      <c r="S14" s="29">
        <f>SUM(S2:S13)</f>
        <v>37653840</v>
      </c>
      <c r="T14" s="29">
        <f>SUM(T2:T13)</f>
        <v>77920980</v>
      </c>
      <c r="U14" s="30">
        <f>SUM(U2:U13)</f>
        <v>37653840</v>
      </c>
    </row>
    <row r="15" spans="1:21" ht="15.75" thickBot="1" x14ac:dyDescent="0.3">
      <c r="G15" s="17"/>
      <c r="H15" s="22"/>
      <c r="I15" s="22"/>
      <c r="J15" s="20"/>
      <c r="K15" s="55">
        <f>K14/60/60</f>
        <v>39.877222222222223</v>
      </c>
      <c r="L15" s="19" t="s">
        <v>33</v>
      </c>
      <c r="M15" s="24">
        <f>M14/60/60</f>
        <v>29.110372222222221</v>
      </c>
      <c r="Q15" s="6" t="s">
        <v>66</v>
      </c>
      <c r="R15" s="21">
        <f>R24</f>
        <v>58118629</v>
      </c>
      <c r="S15" s="21">
        <f t="shared" ref="S15:U15" si="8">S24</f>
        <v>36473942</v>
      </c>
      <c r="T15" s="21">
        <f t="shared" si="8"/>
        <v>77788293</v>
      </c>
      <c r="U15" s="27">
        <f t="shared" si="8"/>
        <v>40453666</v>
      </c>
    </row>
    <row r="16" spans="1:21" x14ac:dyDescent="0.25">
      <c r="G16" s="17"/>
      <c r="H16" s="22"/>
      <c r="I16" s="22"/>
      <c r="J16" s="20"/>
      <c r="K16" s="20"/>
      <c r="L16" s="19"/>
      <c r="M16" s="20"/>
      <c r="Q16" s="6" t="s">
        <v>65</v>
      </c>
      <c r="R16" s="31">
        <f>R15-R14</f>
        <v>1661584</v>
      </c>
      <c r="S16" s="31">
        <f t="shared" ref="S16:U16" si="9">S15-S14</f>
        <v>-1179898</v>
      </c>
      <c r="T16" s="31">
        <f t="shared" si="9"/>
        <v>-132687</v>
      </c>
      <c r="U16" s="32">
        <f t="shared" si="9"/>
        <v>2799826</v>
      </c>
    </row>
    <row r="19" spans="13:22" x14ac:dyDescent="0.25">
      <c r="Q19" s="6" t="s">
        <v>36</v>
      </c>
    </row>
    <row r="20" spans="13:22" ht="15.75" thickBot="1" x14ac:dyDescent="0.3"/>
    <row r="21" spans="13:22" ht="15.75" thickBot="1" x14ac:dyDescent="0.3">
      <c r="O21">
        <v>10</v>
      </c>
      <c r="P21" t="s">
        <v>40</v>
      </c>
      <c r="R21" s="61">
        <v>47263204</v>
      </c>
      <c r="S21" s="62">
        <v>28436454</v>
      </c>
      <c r="T21" s="62">
        <v>63187640</v>
      </c>
      <c r="U21" s="63">
        <v>30958231</v>
      </c>
      <c r="V21" s="67" t="s">
        <v>63</v>
      </c>
    </row>
    <row r="22" spans="13:22" ht="15.75" thickBot="1" x14ac:dyDescent="0.3">
      <c r="M22" s="67" t="s">
        <v>64</v>
      </c>
      <c r="N22" t="s">
        <v>38</v>
      </c>
      <c r="O22" s="54">
        <v>23</v>
      </c>
      <c r="P22" t="s">
        <v>39</v>
      </c>
      <c r="R22" s="64">
        <v>471975</v>
      </c>
      <c r="S22" s="65">
        <v>349456</v>
      </c>
      <c r="T22" s="65">
        <v>634811</v>
      </c>
      <c r="U22" s="66">
        <v>412845</v>
      </c>
      <c r="V22" s="67" t="s">
        <v>63</v>
      </c>
    </row>
    <row r="23" spans="13:22" ht="15.75" thickBot="1" x14ac:dyDescent="0.3">
      <c r="O23" t="s">
        <v>61</v>
      </c>
      <c r="P23" t="s">
        <v>41</v>
      </c>
      <c r="R23" s="21">
        <f>R22*O22</f>
        <v>10855425</v>
      </c>
      <c r="S23" s="21">
        <f>S22*O22</f>
        <v>8037488</v>
      </c>
      <c r="T23" s="21">
        <f>T22*O22</f>
        <v>14600653</v>
      </c>
      <c r="U23" s="27">
        <f>U22*O22</f>
        <v>9495435</v>
      </c>
      <c r="V23" t="s">
        <v>28</v>
      </c>
    </row>
    <row r="24" spans="13:22" ht="15.75" thickBot="1" x14ac:dyDescent="0.3">
      <c r="P24" t="s">
        <v>67</v>
      </c>
      <c r="Q24" s="16"/>
      <c r="R24" s="25">
        <f>R23+R21</f>
        <v>58118629</v>
      </c>
      <c r="S24" s="26">
        <f t="shared" ref="S24:U24" si="10">S23+S21</f>
        <v>36473942</v>
      </c>
      <c r="T24" s="26">
        <f t="shared" si="10"/>
        <v>77788293</v>
      </c>
      <c r="U24" s="28">
        <f t="shared" si="10"/>
        <v>40453666</v>
      </c>
      <c r="V24" s="21">
        <f>SUM(R24:U24)</f>
        <v>212834530</v>
      </c>
    </row>
  </sheetData>
  <mergeCells count="12">
    <mergeCell ref="I2:I3"/>
    <mergeCell ref="I4:I5"/>
    <mergeCell ref="I6:I9"/>
    <mergeCell ref="I11:I13"/>
    <mergeCell ref="D2:D3"/>
    <mergeCell ref="D4:D5"/>
    <mergeCell ref="D6:D9"/>
    <mergeCell ref="D11:D13"/>
    <mergeCell ref="E2:E3"/>
    <mergeCell ref="E4:E5"/>
    <mergeCell ref="E6:E9"/>
    <mergeCell ref="E11:E1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4"/>
  <sheetViews>
    <sheetView workbookViewId="0">
      <selection activeCell="M22" sqref="M22"/>
    </sheetView>
  </sheetViews>
  <sheetFormatPr defaultRowHeight="15" x14ac:dyDescent="0.25"/>
  <cols>
    <col min="1" max="1" width="11.7109375" style="6" customWidth="1"/>
    <col min="2" max="2" width="5.5703125" style="16" customWidth="1"/>
    <col min="3" max="3" width="6.7109375" customWidth="1"/>
    <col min="4" max="4" width="5.42578125" customWidth="1"/>
    <col min="5" max="5" width="5.28515625" customWidth="1"/>
    <col min="6" max="6" width="8.42578125" customWidth="1"/>
    <col min="7" max="7" width="9.5703125" style="6" customWidth="1"/>
    <col min="8" max="8" width="4" style="23" customWidth="1"/>
    <col min="9" max="9" width="3.7109375" style="23" customWidth="1"/>
    <col min="10" max="10" width="7.7109375" style="16" customWidth="1"/>
    <col min="11" max="11" width="7.42578125" style="16" customWidth="1"/>
    <col min="12" max="12" width="8.7109375" style="16" customWidth="1"/>
    <col min="13" max="13" width="9.5703125" style="6" customWidth="1"/>
    <col min="14" max="14" width="11.7109375" customWidth="1"/>
    <col min="15" max="15" width="12" customWidth="1"/>
    <col min="16" max="16" width="11.85546875" customWidth="1"/>
    <col min="17" max="17" width="11.85546875" style="6" customWidth="1"/>
    <col min="18" max="18" width="16.7109375" customWidth="1"/>
    <col min="19" max="19" width="12.5703125" customWidth="1"/>
    <col min="20" max="20" width="13.42578125" customWidth="1"/>
    <col min="21" max="21" width="15.28515625" style="6" customWidth="1"/>
    <col min="22" max="22" width="12.42578125" customWidth="1"/>
    <col min="23" max="23" width="14.5703125" customWidth="1"/>
  </cols>
  <sheetData>
    <row r="1" spans="1:23" s="35" customFormat="1" ht="22.5" customHeight="1" thickBot="1" x14ac:dyDescent="0.3">
      <c r="A1" s="34"/>
      <c r="B1" s="35" t="s">
        <v>35</v>
      </c>
      <c r="C1" s="35" t="s">
        <v>26</v>
      </c>
      <c r="D1" s="35" t="s">
        <v>44</v>
      </c>
      <c r="E1" s="35" t="s">
        <v>45</v>
      </c>
      <c r="F1" s="35" t="s">
        <v>27</v>
      </c>
      <c r="G1" s="36" t="s">
        <v>43</v>
      </c>
      <c r="H1" s="33" t="s">
        <v>37</v>
      </c>
      <c r="I1" s="33" t="s">
        <v>37</v>
      </c>
      <c r="J1" s="35" t="s">
        <v>31</v>
      </c>
      <c r="K1" s="35" t="s">
        <v>34</v>
      </c>
      <c r="L1" s="35" t="s">
        <v>29</v>
      </c>
      <c r="M1" s="36" t="s">
        <v>30</v>
      </c>
      <c r="N1" s="35" t="s">
        <v>6</v>
      </c>
      <c r="O1" s="35" t="s">
        <v>7</v>
      </c>
      <c r="P1" s="35" t="s">
        <v>8</v>
      </c>
      <c r="Q1" s="36" t="s">
        <v>9</v>
      </c>
      <c r="R1" s="35" t="s">
        <v>10</v>
      </c>
      <c r="S1" s="35" t="s">
        <v>11</v>
      </c>
      <c r="T1" s="35" t="s">
        <v>12</v>
      </c>
      <c r="U1" s="36" t="s">
        <v>13</v>
      </c>
    </row>
    <row r="2" spans="1:23" x14ac:dyDescent="0.25">
      <c r="A2" s="16" t="s">
        <v>46</v>
      </c>
      <c r="B2" s="40">
        <v>8</v>
      </c>
      <c r="C2" s="56">
        <v>8</v>
      </c>
      <c r="D2" s="75">
        <f>B2+B3</f>
        <v>8</v>
      </c>
      <c r="E2" s="81">
        <f>D2/D2</f>
        <v>1</v>
      </c>
      <c r="F2" s="9">
        <v>10000</v>
      </c>
      <c r="G2" s="15">
        <f t="shared" ref="G2:G13" si="0">B2*F2</f>
        <v>80000</v>
      </c>
      <c r="H2" s="46">
        <f>G2/G14*100</f>
        <v>15.473887814313347</v>
      </c>
      <c r="I2" s="69">
        <f>H2+H3</f>
        <v>15.473887814313347</v>
      </c>
      <c r="J2" s="15">
        <v>1210</v>
      </c>
      <c r="K2" s="15">
        <f t="shared" ref="K2:K13" si="1">J2*C2</f>
        <v>9680</v>
      </c>
      <c r="L2" s="15">
        <f>J2*0.73</f>
        <v>883.3</v>
      </c>
      <c r="M2" s="10">
        <f t="shared" ref="M2:M13" si="2">L2*C2</f>
        <v>7066.4</v>
      </c>
      <c r="N2" s="11">
        <v>1186680</v>
      </c>
      <c r="O2" s="11">
        <v>592410</v>
      </c>
      <c r="P2" s="11">
        <v>1013700</v>
      </c>
      <c r="Q2" s="12">
        <v>1813500</v>
      </c>
      <c r="R2" s="11">
        <f t="shared" ref="R2:R13" si="3">N2*C2</f>
        <v>9493440</v>
      </c>
      <c r="S2" s="11">
        <f t="shared" ref="S2:S13" si="4">O2*C2</f>
        <v>4739280</v>
      </c>
      <c r="T2" s="11">
        <f t="shared" ref="T2:T13" si="5">P2*C2</f>
        <v>8109600</v>
      </c>
      <c r="U2" s="12">
        <f t="shared" ref="U2:U13" si="6">Q2*C2</f>
        <v>14508000</v>
      </c>
    </row>
    <row r="3" spans="1:23" x14ac:dyDescent="0.25">
      <c r="A3" s="16" t="s">
        <v>47</v>
      </c>
      <c r="B3" s="41"/>
      <c r="C3" s="42"/>
      <c r="D3" s="76"/>
      <c r="E3" s="82"/>
      <c r="F3" s="9">
        <v>10000</v>
      </c>
      <c r="G3" s="15">
        <f t="shared" si="0"/>
        <v>0</v>
      </c>
      <c r="H3" s="47">
        <f>G3/G14*100</f>
        <v>0</v>
      </c>
      <c r="I3" s="70"/>
      <c r="J3" s="15">
        <v>1452</v>
      </c>
      <c r="K3" s="15">
        <f t="shared" si="1"/>
        <v>0</v>
      </c>
      <c r="L3" s="15">
        <f t="shared" ref="L3:L13" si="7">J3*0.73</f>
        <v>1059.96</v>
      </c>
      <c r="M3" s="10">
        <f t="shared" si="2"/>
        <v>0</v>
      </c>
      <c r="N3" s="11">
        <v>1139250</v>
      </c>
      <c r="O3" s="11">
        <v>651000</v>
      </c>
      <c r="P3" s="11">
        <v>651000</v>
      </c>
      <c r="Q3" s="12">
        <v>1464750</v>
      </c>
      <c r="R3" s="11">
        <f t="shared" si="3"/>
        <v>0</v>
      </c>
      <c r="S3" s="11">
        <f t="shared" si="4"/>
        <v>0</v>
      </c>
      <c r="T3" s="11">
        <f t="shared" si="5"/>
        <v>0</v>
      </c>
      <c r="U3" s="12">
        <f t="shared" si="6"/>
        <v>0</v>
      </c>
    </row>
    <row r="4" spans="1:23" x14ac:dyDescent="0.25">
      <c r="A4" s="16" t="s">
        <v>48</v>
      </c>
      <c r="B4" s="41"/>
      <c r="C4" s="42"/>
      <c r="D4" s="77">
        <f>B4+B5</f>
        <v>40</v>
      </c>
      <c r="E4" s="83">
        <f>D4/D2</f>
        <v>5</v>
      </c>
      <c r="F4" s="9">
        <v>2000</v>
      </c>
      <c r="G4" s="15">
        <f t="shared" si="0"/>
        <v>0</v>
      </c>
      <c r="H4" s="48">
        <f>G4/G14*100</f>
        <v>0</v>
      </c>
      <c r="I4" s="71">
        <f>H4+H5</f>
        <v>19.342359767891683</v>
      </c>
      <c r="J4" s="15">
        <v>726</v>
      </c>
      <c r="K4" s="15">
        <f t="shared" si="1"/>
        <v>0</v>
      </c>
      <c r="L4" s="15">
        <f t="shared" si="7"/>
        <v>529.98</v>
      </c>
      <c r="M4" s="10">
        <f t="shared" si="2"/>
        <v>0</v>
      </c>
      <c r="N4" s="11">
        <v>195300</v>
      </c>
      <c r="O4" s="11">
        <v>162750</v>
      </c>
      <c r="P4" s="11">
        <v>162750</v>
      </c>
      <c r="Q4" s="12">
        <v>276675</v>
      </c>
      <c r="R4" s="11">
        <f t="shared" si="3"/>
        <v>0</v>
      </c>
      <c r="S4" s="11">
        <f t="shared" si="4"/>
        <v>0</v>
      </c>
      <c r="T4" s="11">
        <f t="shared" si="5"/>
        <v>0</v>
      </c>
      <c r="U4" s="12">
        <f t="shared" si="6"/>
        <v>0</v>
      </c>
      <c r="W4" s="11"/>
    </row>
    <row r="5" spans="1:23" x14ac:dyDescent="0.25">
      <c r="A5" s="16" t="s">
        <v>49</v>
      </c>
      <c r="B5" s="43">
        <v>40</v>
      </c>
      <c r="C5" s="42">
        <v>40</v>
      </c>
      <c r="D5" s="77"/>
      <c r="E5" s="83"/>
      <c r="F5" s="9">
        <v>2500</v>
      </c>
      <c r="G5" s="15">
        <f t="shared" si="0"/>
        <v>100000</v>
      </c>
      <c r="H5" s="48">
        <f>G5/G14*100</f>
        <v>19.342359767891683</v>
      </c>
      <c r="I5" s="71"/>
      <c r="J5" s="15">
        <v>726</v>
      </c>
      <c r="K5" s="15">
        <f t="shared" si="1"/>
        <v>29040</v>
      </c>
      <c r="L5" s="15">
        <f t="shared" si="7"/>
        <v>529.98</v>
      </c>
      <c r="M5" s="10">
        <f t="shared" si="2"/>
        <v>21199.200000000001</v>
      </c>
      <c r="N5" s="11">
        <v>318990</v>
      </c>
      <c r="O5" s="11">
        <v>279930</v>
      </c>
      <c r="P5" s="11">
        <v>84630</v>
      </c>
      <c r="Q5" s="12">
        <v>618450</v>
      </c>
      <c r="R5" s="11">
        <f t="shared" si="3"/>
        <v>12759600</v>
      </c>
      <c r="S5" s="11">
        <f t="shared" si="4"/>
        <v>11197200</v>
      </c>
      <c r="T5" s="11">
        <f t="shared" si="5"/>
        <v>3385200</v>
      </c>
      <c r="U5" s="12">
        <f t="shared" si="6"/>
        <v>24738000</v>
      </c>
      <c r="W5" s="11"/>
    </row>
    <row r="6" spans="1:23" x14ac:dyDescent="0.25">
      <c r="A6" s="16" t="s">
        <v>50</v>
      </c>
      <c r="B6" s="41"/>
      <c r="C6" s="42"/>
      <c r="D6" s="78">
        <f>B6+B7+B8+B9</f>
        <v>80</v>
      </c>
      <c r="E6" s="84">
        <f>D6/D2</f>
        <v>10</v>
      </c>
      <c r="F6" s="9">
        <v>650</v>
      </c>
      <c r="G6" s="15">
        <f t="shared" si="0"/>
        <v>0</v>
      </c>
      <c r="H6" s="49">
        <f>G6/G14*100</f>
        <v>0</v>
      </c>
      <c r="I6" s="72">
        <f>H6+H7+H8+H9</f>
        <v>6.9632495164410058</v>
      </c>
      <c r="J6" s="15">
        <v>243</v>
      </c>
      <c r="K6" s="15">
        <f t="shared" si="1"/>
        <v>0</v>
      </c>
      <c r="L6" s="15">
        <f t="shared" si="7"/>
        <v>177.39</v>
      </c>
      <c r="M6" s="10">
        <f t="shared" si="2"/>
        <v>0</v>
      </c>
      <c r="N6" s="11">
        <v>65100</v>
      </c>
      <c r="O6" s="11">
        <v>45570</v>
      </c>
      <c r="P6" s="11">
        <v>45570</v>
      </c>
      <c r="Q6" s="12">
        <v>104160</v>
      </c>
      <c r="R6" s="11">
        <f t="shared" si="3"/>
        <v>0</v>
      </c>
      <c r="S6" s="11">
        <f t="shared" si="4"/>
        <v>0</v>
      </c>
      <c r="T6" s="11">
        <f t="shared" si="5"/>
        <v>0</v>
      </c>
      <c r="U6" s="12">
        <f t="shared" si="6"/>
        <v>0</v>
      </c>
    </row>
    <row r="7" spans="1:23" x14ac:dyDescent="0.25">
      <c r="A7" s="16" t="s">
        <v>51</v>
      </c>
      <c r="B7" s="43"/>
      <c r="C7" s="42"/>
      <c r="D7" s="78"/>
      <c r="E7" s="84"/>
      <c r="F7" s="9">
        <v>450</v>
      </c>
      <c r="G7" s="15">
        <f t="shared" si="0"/>
        <v>0</v>
      </c>
      <c r="H7" s="49">
        <f>G7/G14*100</f>
        <v>0</v>
      </c>
      <c r="I7" s="72"/>
      <c r="J7" s="15">
        <v>182</v>
      </c>
      <c r="K7" s="15">
        <f t="shared" si="1"/>
        <v>0</v>
      </c>
      <c r="L7" s="15">
        <f t="shared" si="7"/>
        <v>132.85999999999999</v>
      </c>
      <c r="M7" s="10">
        <f t="shared" si="2"/>
        <v>0</v>
      </c>
      <c r="N7" s="11">
        <v>45570</v>
      </c>
      <c r="O7" s="11">
        <v>29295</v>
      </c>
      <c r="P7" s="11">
        <v>29295</v>
      </c>
      <c r="Q7" s="12">
        <v>58590</v>
      </c>
      <c r="R7" s="11">
        <f t="shared" si="3"/>
        <v>0</v>
      </c>
      <c r="S7" s="11">
        <f t="shared" si="4"/>
        <v>0</v>
      </c>
      <c r="T7" s="11">
        <f t="shared" si="5"/>
        <v>0</v>
      </c>
      <c r="U7" s="12">
        <f t="shared" si="6"/>
        <v>0</v>
      </c>
    </row>
    <row r="8" spans="1:23" x14ac:dyDescent="0.25">
      <c r="A8" s="16" t="s">
        <v>52</v>
      </c>
      <c r="B8" s="43"/>
      <c r="C8" s="42"/>
      <c r="D8" s="78"/>
      <c r="E8" s="84"/>
      <c r="F8" s="9">
        <v>450</v>
      </c>
      <c r="G8" s="15">
        <f t="shared" si="0"/>
        <v>0</v>
      </c>
      <c r="H8" s="49">
        <f>G8/G14*100</f>
        <v>0</v>
      </c>
      <c r="I8" s="72"/>
      <c r="J8" s="15">
        <v>182</v>
      </c>
      <c r="K8" s="15">
        <f t="shared" si="1"/>
        <v>0</v>
      </c>
      <c r="L8" s="15">
        <f t="shared" si="7"/>
        <v>132.85999999999999</v>
      </c>
      <c r="M8" s="10">
        <f t="shared" si="2"/>
        <v>0</v>
      </c>
      <c r="N8" s="11">
        <v>45570</v>
      </c>
      <c r="O8" s="11">
        <v>29295</v>
      </c>
      <c r="P8" s="11">
        <v>29295</v>
      </c>
      <c r="Q8" s="12">
        <v>58590</v>
      </c>
      <c r="R8" s="11">
        <f t="shared" si="3"/>
        <v>0</v>
      </c>
      <c r="S8" s="11">
        <f t="shared" si="4"/>
        <v>0</v>
      </c>
      <c r="T8" s="11">
        <f t="shared" si="5"/>
        <v>0</v>
      </c>
      <c r="U8" s="12">
        <f t="shared" si="6"/>
        <v>0</v>
      </c>
    </row>
    <row r="9" spans="1:23" x14ac:dyDescent="0.25">
      <c r="A9" s="16" t="s">
        <v>21</v>
      </c>
      <c r="B9" s="41">
        <v>80</v>
      </c>
      <c r="C9" s="42">
        <v>80</v>
      </c>
      <c r="D9" s="78"/>
      <c r="E9" s="84"/>
      <c r="F9" s="9">
        <v>450</v>
      </c>
      <c r="G9" s="15">
        <f t="shared" si="0"/>
        <v>36000</v>
      </c>
      <c r="H9" s="49">
        <f>G9/G14*100</f>
        <v>6.9632495164410058</v>
      </c>
      <c r="I9" s="72"/>
      <c r="J9" s="15">
        <v>116</v>
      </c>
      <c r="K9" s="15">
        <f t="shared" si="1"/>
        <v>9280</v>
      </c>
      <c r="L9" s="15">
        <f t="shared" si="7"/>
        <v>84.679999999999993</v>
      </c>
      <c r="M9" s="10">
        <f t="shared" si="2"/>
        <v>6774.4</v>
      </c>
      <c r="N9" s="11">
        <v>58590</v>
      </c>
      <c r="O9" s="11">
        <v>39060</v>
      </c>
      <c r="P9" s="11">
        <v>39060</v>
      </c>
      <c r="Q9" s="12">
        <v>39060</v>
      </c>
      <c r="R9" s="11">
        <f t="shared" si="3"/>
        <v>4687200</v>
      </c>
      <c r="S9" s="11">
        <f t="shared" si="4"/>
        <v>3124800</v>
      </c>
      <c r="T9" s="11">
        <f t="shared" si="5"/>
        <v>3124800</v>
      </c>
      <c r="U9" s="12">
        <f t="shared" si="6"/>
        <v>3124800</v>
      </c>
    </row>
    <row r="10" spans="1:23" x14ac:dyDescent="0.25">
      <c r="A10" s="16" t="s">
        <v>53</v>
      </c>
      <c r="B10" s="41">
        <v>70</v>
      </c>
      <c r="C10" s="42"/>
      <c r="D10" s="58">
        <f>B10</f>
        <v>70</v>
      </c>
      <c r="E10" s="59"/>
      <c r="F10" s="9">
        <v>1000</v>
      </c>
      <c r="G10" s="15">
        <f t="shared" si="0"/>
        <v>70000</v>
      </c>
      <c r="H10" s="47">
        <f>G10/G14*100</f>
        <v>13.539651837524177</v>
      </c>
      <c r="I10" s="50">
        <f>H10</f>
        <v>13.539651837524177</v>
      </c>
      <c r="J10" s="15">
        <v>485</v>
      </c>
      <c r="K10" s="15">
        <f t="shared" si="1"/>
        <v>0</v>
      </c>
      <c r="L10" s="15">
        <f t="shared" si="7"/>
        <v>354.05</v>
      </c>
      <c r="M10" s="10">
        <f t="shared" si="2"/>
        <v>0</v>
      </c>
      <c r="N10" s="11">
        <v>325500</v>
      </c>
      <c r="O10" s="11">
        <v>162750</v>
      </c>
      <c r="P10" s="11">
        <v>162750</v>
      </c>
      <c r="Q10" s="12">
        <v>325500</v>
      </c>
      <c r="R10" s="11">
        <f t="shared" si="3"/>
        <v>0</v>
      </c>
      <c r="S10" s="11">
        <f t="shared" si="4"/>
        <v>0</v>
      </c>
      <c r="T10" s="11">
        <f t="shared" si="5"/>
        <v>0</v>
      </c>
      <c r="U10" s="12">
        <f t="shared" si="6"/>
        <v>0</v>
      </c>
    </row>
    <row r="11" spans="1:23" x14ac:dyDescent="0.25">
      <c r="A11" s="16" t="s">
        <v>54</v>
      </c>
      <c r="B11" s="43">
        <v>600</v>
      </c>
      <c r="C11" s="42">
        <v>200</v>
      </c>
      <c r="D11" s="79">
        <f>B11+B12+B13</f>
        <v>1800</v>
      </c>
      <c r="E11" s="85"/>
      <c r="F11" s="9">
        <v>225</v>
      </c>
      <c r="G11" s="15">
        <f t="shared" si="0"/>
        <v>135000</v>
      </c>
      <c r="H11" s="51">
        <f>G11/G14*100</f>
        <v>26.11218568665377</v>
      </c>
      <c r="I11" s="73">
        <f>H11+H12+H13</f>
        <v>44.680851063829785</v>
      </c>
      <c r="J11" s="15">
        <v>41</v>
      </c>
      <c r="K11" s="15">
        <f t="shared" si="1"/>
        <v>8200</v>
      </c>
      <c r="L11" s="15">
        <f t="shared" si="7"/>
        <v>29.93</v>
      </c>
      <c r="M11" s="10">
        <f t="shared" si="2"/>
        <v>5986</v>
      </c>
      <c r="N11" s="11">
        <v>26040</v>
      </c>
      <c r="O11" s="11">
        <v>15624</v>
      </c>
      <c r="P11" s="11">
        <v>15624</v>
      </c>
      <c r="Q11" s="12">
        <v>37200</v>
      </c>
      <c r="R11" s="11">
        <f t="shared" si="3"/>
        <v>5208000</v>
      </c>
      <c r="S11" s="11">
        <f t="shared" si="4"/>
        <v>3124800</v>
      </c>
      <c r="T11" s="11">
        <f t="shared" si="5"/>
        <v>3124800</v>
      </c>
      <c r="U11" s="12">
        <f t="shared" si="6"/>
        <v>7440000</v>
      </c>
    </row>
    <row r="12" spans="1:23" x14ac:dyDescent="0.25">
      <c r="A12" s="16" t="s">
        <v>55</v>
      </c>
      <c r="B12" s="41">
        <v>600</v>
      </c>
      <c r="C12" s="42"/>
      <c r="D12" s="79"/>
      <c r="E12" s="85"/>
      <c r="F12" s="9">
        <v>70</v>
      </c>
      <c r="G12" s="15">
        <f t="shared" si="0"/>
        <v>42000</v>
      </c>
      <c r="H12" s="51">
        <f>G12/G14*100</f>
        <v>8.123791102514506</v>
      </c>
      <c r="I12" s="73"/>
      <c r="J12" s="15">
        <v>20</v>
      </c>
      <c r="K12" s="15">
        <f t="shared" si="1"/>
        <v>0</v>
      </c>
      <c r="L12" s="15">
        <f t="shared" si="7"/>
        <v>14.6</v>
      </c>
      <c r="M12" s="10">
        <f t="shared" si="2"/>
        <v>0</v>
      </c>
      <c r="N12" s="11">
        <v>11718</v>
      </c>
      <c r="O12" s="11">
        <v>7812</v>
      </c>
      <c r="P12" s="11">
        <v>7812</v>
      </c>
      <c r="Q12" s="12">
        <v>15624</v>
      </c>
      <c r="R12" s="11">
        <f t="shared" si="3"/>
        <v>0</v>
      </c>
      <c r="S12" s="11">
        <f t="shared" si="4"/>
        <v>0</v>
      </c>
      <c r="T12" s="11">
        <f t="shared" si="5"/>
        <v>0</v>
      </c>
      <c r="U12" s="12">
        <f t="shared" si="6"/>
        <v>0</v>
      </c>
    </row>
    <row r="13" spans="1:23" ht="15.75" thickBot="1" x14ac:dyDescent="0.3">
      <c r="A13" s="16" t="s">
        <v>56</v>
      </c>
      <c r="B13" s="44">
        <v>600</v>
      </c>
      <c r="C13" s="57"/>
      <c r="D13" s="80"/>
      <c r="E13" s="86"/>
      <c r="F13" s="9">
        <v>90</v>
      </c>
      <c r="G13" s="15">
        <f t="shared" si="0"/>
        <v>54000</v>
      </c>
      <c r="H13" s="52">
        <f>G13/G14*100</f>
        <v>10.444874274661508</v>
      </c>
      <c r="I13" s="74"/>
      <c r="J13" s="15">
        <v>20</v>
      </c>
      <c r="K13" s="15">
        <f t="shared" si="1"/>
        <v>0</v>
      </c>
      <c r="L13" s="15">
        <f t="shared" si="7"/>
        <v>14.6</v>
      </c>
      <c r="M13" s="10">
        <f t="shared" si="2"/>
        <v>0</v>
      </c>
      <c r="N13" s="11">
        <v>9765</v>
      </c>
      <c r="O13" s="11">
        <v>7812</v>
      </c>
      <c r="P13" s="11">
        <v>7812</v>
      </c>
      <c r="Q13" s="60">
        <v>16740</v>
      </c>
      <c r="R13" s="11">
        <f t="shared" si="3"/>
        <v>0</v>
      </c>
      <c r="S13" s="11">
        <f t="shared" si="4"/>
        <v>0</v>
      </c>
      <c r="T13" s="11">
        <f t="shared" si="5"/>
        <v>0</v>
      </c>
      <c r="U13" s="12">
        <f t="shared" si="6"/>
        <v>0</v>
      </c>
    </row>
    <row r="14" spans="1:23" s="8" customFormat="1" x14ac:dyDescent="0.25">
      <c r="A14" s="7" t="s">
        <v>28</v>
      </c>
      <c r="B14" s="68"/>
      <c r="C14" s="68"/>
      <c r="D14" s="39"/>
      <c r="E14" s="39"/>
      <c r="F14" s="13"/>
      <c r="G14" s="14">
        <f>SUM(G2:G13)</f>
        <v>517000</v>
      </c>
      <c r="H14" s="45"/>
      <c r="I14" s="45"/>
      <c r="J14" s="14"/>
      <c r="K14" s="14">
        <f>SUM(K2:K13)</f>
        <v>56200</v>
      </c>
      <c r="L14" s="18" t="s">
        <v>32</v>
      </c>
      <c r="M14" s="14">
        <f>SUM(M2:M13)</f>
        <v>41026</v>
      </c>
      <c r="N14" s="13"/>
      <c r="O14" s="13"/>
      <c r="P14" s="13"/>
      <c r="Q14" s="88" t="s">
        <v>62</v>
      </c>
      <c r="R14" s="29">
        <f>SUM(R2:R13)</f>
        <v>32148240</v>
      </c>
      <c r="S14" s="29">
        <f>SUM(S2:S13)</f>
        <v>22186080</v>
      </c>
      <c r="T14" s="29">
        <f>SUM(T2:T13)</f>
        <v>17744400</v>
      </c>
      <c r="U14" s="30">
        <f>SUM(U2:U13)</f>
        <v>49810800</v>
      </c>
    </row>
    <row r="15" spans="1:23" ht="15.75" thickBot="1" x14ac:dyDescent="0.3">
      <c r="G15" s="17"/>
      <c r="H15" s="22"/>
      <c r="I15" s="22"/>
      <c r="J15" s="20"/>
      <c r="K15" s="55">
        <f>K14/60/60</f>
        <v>15.611111111111111</v>
      </c>
      <c r="L15" s="19" t="s">
        <v>33</v>
      </c>
      <c r="M15" s="24">
        <f>M14/60/60</f>
        <v>11.396111111111111</v>
      </c>
      <c r="Q15" s="6" t="s">
        <v>66</v>
      </c>
      <c r="R15" s="21">
        <f>R24</f>
        <v>60384665</v>
      </c>
      <c r="S15" s="21">
        <f t="shared" ref="S15:U15" si="8">S24</f>
        <v>39804452</v>
      </c>
      <c r="T15" s="21">
        <f t="shared" si="8"/>
        <v>81644604</v>
      </c>
      <c r="U15" s="27">
        <f t="shared" si="8"/>
        <v>43485806</v>
      </c>
    </row>
    <row r="16" spans="1:23" x14ac:dyDescent="0.25">
      <c r="A16" s="6" t="s">
        <v>57</v>
      </c>
      <c r="B16" s="16">
        <f>B2*8+B10*25</f>
        <v>1814</v>
      </c>
      <c r="G16" s="17"/>
      <c r="H16" s="22"/>
      <c r="I16" s="22"/>
      <c r="J16" s="20"/>
      <c r="K16" s="20"/>
      <c r="L16" s="19"/>
      <c r="M16" s="20"/>
      <c r="Q16" s="6" t="s">
        <v>65</v>
      </c>
      <c r="R16" s="31">
        <f>R15-R14</f>
        <v>28236425</v>
      </c>
      <c r="S16" s="31">
        <f t="shared" ref="S16:U16" si="9">S15-S14</f>
        <v>17618372</v>
      </c>
      <c r="T16" s="31">
        <f t="shared" si="9"/>
        <v>63900204</v>
      </c>
      <c r="U16" s="32">
        <f t="shared" si="9"/>
        <v>-6324994</v>
      </c>
    </row>
    <row r="17" spans="1:22" x14ac:dyDescent="0.25">
      <c r="A17" s="6" t="s">
        <v>58</v>
      </c>
      <c r="B17" s="16">
        <f>B11+B12+B13</f>
        <v>1800</v>
      </c>
    </row>
    <row r="18" spans="1:22" x14ac:dyDescent="0.25">
      <c r="A18" s="6" t="s">
        <v>59</v>
      </c>
      <c r="B18" s="16">
        <f>B16-B17</f>
        <v>14</v>
      </c>
    </row>
    <row r="19" spans="1:22" x14ac:dyDescent="0.25">
      <c r="Q19" s="6" t="s">
        <v>36</v>
      </c>
    </row>
    <row r="20" spans="1:22" ht="15.75" thickBot="1" x14ac:dyDescent="0.3"/>
    <row r="21" spans="1:22" ht="15.75" thickBot="1" x14ac:dyDescent="0.3">
      <c r="O21">
        <v>10</v>
      </c>
      <c r="P21" t="s">
        <v>40</v>
      </c>
      <c r="Q21" s="16"/>
      <c r="R21" s="61">
        <v>45094481</v>
      </c>
      <c r="S21" s="62">
        <v>28489642</v>
      </c>
      <c r="T21" s="62">
        <v>63134892</v>
      </c>
      <c r="U21" s="63">
        <v>27405170</v>
      </c>
      <c r="V21" s="67" t="s">
        <v>63</v>
      </c>
    </row>
    <row r="22" spans="1:22" ht="15.75" thickBot="1" x14ac:dyDescent="0.3">
      <c r="M22" s="67" t="s">
        <v>64</v>
      </c>
      <c r="N22" t="s">
        <v>38</v>
      </c>
      <c r="O22" s="54">
        <v>26</v>
      </c>
      <c r="P22" t="s">
        <v>39</v>
      </c>
      <c r="Q22" s="16"/>
      <c r="R22" s="64">
        <v>588084</v>
      </c>
      <c r="S22" s="65">
        <v>435185</v>
      </c>
      <c r="T22" s="65">
        <v>711912</v>
      </c>
      <c r="U22" s="66">
        <v>618486</v>
      </c>
      <c r="V22" s="67" t="s">
        <v>63</v>
      </c>
    </row>
    <row r="23" spans="1:22" ht="15.75" thickBot="1" x14ac:dyDescent="0.3">
      <c r="M23" s="16"/>
      <c r="P23" t="s">
        <v>41</v>
      </c>
      <c r="R23" s="21">
        <f>R22*O22</f>
        <v>15290184</v>
      </c>
      <c r="S23" s="21">
        <f>S22*O22</f>
        <v>11314810</v>
      </c>
      <c r="T23" s="21">
        <f>T22*O22</f>
        <v>18509712</v>
      </c>
      <c r="U23" s="27">
        <f>U22*O22</f>
        <v>16080636</v>
      </c>
      <c r="V23" t="s">
        <v>28</v>
      </c>
    </row>
    <row r="24" spans="1:22" ht="15.75" thickBot="1" x14ac:dyDescent="0.3">
      <c r="P24" t="s">
        <v>42</v>
      </c>
      <c r="Q24" s="16"/>
      <c r="R24" s="25">
        <f>R23+R21</f>
        <v>60384665</v>
      </c>
      <c r="S24" s="26">
        <f t="shared" ref="S24:U24" si="10">S23+S21</f>
        <v>39804452</v>
      </c>
      <c r="T24" s="26">
        <f t="shared" si="10"/>
        <v>81644604</v>
      </c>
      <c r="U24" s="28">
        <f t="shared" si="10"/>
        <v>43485806</v>
      </c>
      <c r="V24" s="21">
        <f>SUM(R24:U24)</f>
        <v>225319527</v>
      </c>
    </row>
  </sheetData>
  <mergeCells count="12">
    <mergeCell ref="D2:D3"/>
    <mergeCell ref="E2:E3"/>
    <mergeCell ref="I2:I3"/>
    <mergeCell ref="D4:D5"/>
    <mergeCell ref="E4:E5"/>
    <mergeCell ref="I4:I5"/>
    <mergeCell ref="D6:D9"/>
    <mergeCell ref="E6:E9"/>
    <mergeCell ref="I6:I9"/>
    <mergeCell ref="D11:D13"/>
    <mergeCell ref="E11:E13"/>
    <mergeCell ref="I11:I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B3" sqref="B3"/>
    </sheetView>
  </sheetViews>
  <sheetFormatPr defaultRowHeight="15" x14ac:dyDescent="0.25"/>
  <cols>
    <col min="1" max="1" width="24.5703125" customWidth="1"/>
    <col min="2" max="2" width="31.85546875" customWidth="1"/>
    <col min="3" max="3" width="46.5703125" customWidth="1"/>
    <col min="4" max="4" width="50.85546875" customWidth="1"/>
    <col min="5" max="5" width="12" customWidth="1"/>
  </cols>
  <sheetData>
    <row r="1" spans="1:6" x14ac:dyDescent="0.25">
      <c r="B1" t="s">
        <v>2</v>
      </c>
      <c r="C1" t="s">
        <v>0</v>
      </c>
      <c r="D1" t="s">
        <v>1</v>
      </c>
      <c r="E1" s="87" t="s">
        <v>5</v>
      </c>
      <c r="F1" s="87"/>
    </row>
    <row r="2" spans="1:6" ht="15.75" thickBot="1" x14ac:dyDescent="0.3"/>
    <row r="3" spans="1:6" ht="15.75" thickBot="1" x14ac:dyDescent="0.3">
      <c r="B3" s="2">
        <v>500</v>
      </c>
      <c r="C3" s="3">
        <v>550</v>
      </c>
      <c r="D3" s="1">
        <f>B3-C3</f>
        <v>-50</v>
      </c>
      <c r="E3">
        <f>B3/B3</f>
        <v>1</v>
      </c>
      <c r="F3">
        <f>C3/B3</f>
        <v>1.1000000000000001</v>
      </c>
    </row>
    <row r="4" spans="1:6" x14ac:dyDescent="0.25">
      <c r="A4" t="s">
        <v>3</v>
      </c>
      <c r="B4">
        <f>B3*1.27</f>
        <v>635</v>
      </c>
      <c r="C4">
        <f>C3</f>
        <v>550</v>
      </c>
      <c r="D4" s="4">
        <f>B4-C4</f>
        <v>85</v>
      </c>
      <c r="E4">
        <f>B4/B4</f>
        <v>1</v>
      </c>
      <c r="F4">
        <f>C4/B4</f>
        <v>0.86614173228346458</v>
      </c>
    </row>
    <row r="5" spans="1:6" ht="15.75" thickBot="1" x14ac:dyDescent="0.3">
      <c r="A5" t="s">
        <v>4</v>
      </c>
      <c r="B5">
        <f>B3</f>
        <v>500</v>
      </c>
      <c r="C5">
        <f>C4*0.73</f>
        <v>401.5</v>
      </c>
      <c r="D5" s="5">
        <f>B5-C5</f>
        <v>98.5</v>
      </c>
      <c r="E5">
        <f>B5/B5</f>
        <v>1</v>
      </c>
      <c r="F5">
        <f>C5/B5</f>
        <v>0.80300000000000005</v>
      </c>
    </row>
  </sheetData>
  <mergeCells count="1">
    <mergeCell ref="E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Stron</vt:lpstr>
      <vt:lpstr>Neo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Rudik, Frantisek</dc:creator>
  <cp:lastModifiedBy>Rudik, Frantisek</cp:lastModifiedBy>
  <dcterms:created xsi:type="dcterms:W3CDTF">2018-10-19T12:53:14Z</dcterms:created>
  <dcterms:modified xsi:type="dcterms:W3CDTF">2018-11-17T17:19:17Z</dcterms:modified>
</cp:coreProperties>
</file>